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<sst xmlns="http://schemas.openxmlformats.org/spreadsheetml/2006/main" count="61" uniqueCount="30">
  <si>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DEPTH</t>
  </si>
  <si>
    <t>NUMBER IN 3</t>
  </si>
  <si>
    <t>NUMBER IN 2</t>
  </si>
  <si>
    <t>AS</t>
  </si>
  <si>
    <t>%</t>
  </si>
  <si>
    <t>Ag</t>
  </si>
  <si>
    <t>mm</t>
  </si>
  <si>
    <t>mm^2</t>
  </si>
  <si>
    <t>Pr</t>
  </si>
  <si>
    <t>c/c in 3</t>
  </si>
  <si>
    <t>c/c in 2</t>
  </si>
  <si>
    <t>clear S in 3</t>
  </si>
  <si>
    <t>clear S in2</t>
  </si>
  <si>
    <t>max c/c</t>
  </si>
  <si>
    <t>max clear S</t>
  </si>
  <si>
    <t>WIDTH</t>
  </si>
  <si>
    <t>CORNER BAR</t>
  </si>
  <si>
    <t>SHEAR BAR</t>
  </si>
  <si>
    <t>BAR</t>
  </si>
  <si>
    <t>CLEAR COVER</t>
  </si>
  <si>
    <t>BY EHSAN SHADMAND</t>
  </si>
  <si>
    <t>NUMBER BAR</t>
  </si>
  <si>
    <t xml:space="preserve">c/c </t>
  </si>
  <si>
    <t xml:space="preserve">clear S </t>
  </si>
  <si>
    <t>REBAR CONTROL FOR RECTANGULAR COLUMN</t>
  </si>
  <si>
    <t>REBAR CONTROL FOR CIRCLE COLUMN</t>
  </si>
  <si>
    <t>DIAMETER</t>
  </si>
  <si>
    <t>www.shadmand.org</t>
  </si>
  <si>
    <t>عصرانه سازه ای</t>
  </si>
  <si>
    <t xml:space="preserve"> @asraneh_saze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</si>
</sst>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8"/>
      <color indexed="12"/>
      <name val="Arial"/>
      <family val="2"/>
    </font>
    <font>
      <b/>
      <sz val="18"/>
      <color indexed="8"/>
      <name val="Times New Roman"/>
      <family val="1"/>
    </font>
    <font>
      <sz val="36"/>
      <color indexed="53"/>
      <name val="A EntezareZohoor 2 **"/>
      <family val="0"/>
    </font>
    <font>
      <sz val="26"/>
      <color indexed="5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8"/>
      <color theme="10"/>
      <name val="Calibri"/>
      <family val="2"/>
    </font>
    <font>
      <b/>
      <sz val="18"/>
      <color theme="1"/>
      <name val="Times New Roman"/>
      <family val="1"/>
    </font>
    <font>
      <sz val="36"/>
      <color theme="9" tint="-0.24997000396251678"/>
      <name val="A EntezareZohoor 2 **"/>
      <family val="0"/>
    </font>
    <font>
      <sz val="26"/>
      <color theme="9" tint="-0.24997000396251678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3" fillId="6" borderId="10" xfId="0" applyFont="1" applyFill="1" applyBorder="1" applyAlignment="1" applyProtection="1">
      <alignment horizontal="center" vertical="center"/>
      <protection hidden="1"/>
    </xf>
    <xf numFmtId="0" fontId="43" fillId="0" borderId="10" xfId="0" applyFont="1" applyBorder="1" applyAlignment="1" applyProtection="1">
      <alignment horizontal="center" vertical="center"/>
      <protection hidden="1"/>
    </xf>
    <xf numFmtId="1" fontId="43" fillId="5" borderId="10" xfId="0" applyNumberFormat="1" applyFont="1" applyFill="1" applyBorder="1" applyAlignment="1" applyProtection="1">
      <alignment horizontal="center" vertical="center"/>
      <protection hidden="1"/>
    </xf>
    <xf numFmtId="0" fontId="43" fillId="5" borderId="10" xfId="0" applyFont="1" applyFill="1" applyBorder="1" applyAlignment="1" applyProtection="1">
      <alignment horizontal="center" vertical="center"/>
      <protection hidden="1"/>
    </xf>
    <xf numFmtId="2" fontId="43" fillId="5" borderId="10" xfId="0" applyNumberFormat="1" applyFont="1" applyFill="1" applyBorder="1" applyAlignment="1" applyProtection="1">
      <alignment horizontal="center" vertical="center"/>
      <protection hidden="1"/>
    </xf>
    <xf numFmtId="0" fontId="43" fillId="0" borderId="10" xfId="0" applyFont="1" applyFill="1" applyBorder="1" applyAlignment="1" applyProtection="1">
      <alignment horizontal="center" vertical="center"/>
      <protection hidden="1"/>
    </xf>
    <xf numFmtId="0" fontId="43" fillId="33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3" fillId="13" borderId="10" xfId="0" applyFont="1" applyFill="1" applyBorder="1" applyAlignment="1" applyProtection="1">
      <alignment horizontal="center" vertical="center"/>
      <protection locked="0"/>
    </xf>
    <xf numFmtId="0" fontId="44" fillId="34" borderId="11" xfId="0" applyFont="1" applyFill="1" applyBorder="1" applyAlignment="1" applyProtection="1">
      <alignment horizontal="center" vertical="center"/>
      <protection hidden="1"/>
    </xf>
    <xf numFmtId="0" fontId="44" fillId="34" borderId="10" xfId="0" applyFont="1" applyFill="1" applyBorder="1" applyAlignment="1" applyProtection="1">
      <alignment horizontal="center" vertical="center"/>
      <protection hidden="1"/>
    </xf>
    <xf numFmtId="0" fontId="44" fillId="8" borderId="12" xfId="0" applyFont="1" applyFill="1" applyBorder="1" applyAlignment="1" applyProtection="1">
      <alignment horizontal="center" vertical="center"/>
      <protection hidden="1"/>
    </xf>
    <xf numFmtId="0" fontId="44" fillId="8" borderId="13" xfId="0" applyFont="1" applyFill="1" applyBorder="1" applyAlignment="1" applyProtection="1">
      <alignment horizontal="center" vertical="center"/>
      <protection hidden="1"/>
    </xf>
    <xf numFmtId="0" fontId="44" fillId="8" borderId="14" xfId="0" applyFont="1" applyFill="1" applyBorder="1" applyAlignment="1" applyProtection="1">
      <alignment horizontal="center" vertical="center"/>
      <protection hidden="1"/>
    </xf>
    <xf numFmtId="0" fontId="45" fillId="8" borderId="12" xfId="52" applyFont="1" applyFill="1" applyBorder="1" applyAlignment="1" applyProtection="1">
      <alignment horizontal="center" vertical="center"/>
      <protection hidden="1"/>
    </xf>
    <xf numFmtId="0" fontId="46" fillId="8" borderId="13" xfId="0" applyFont="1" applyFill="1" applyBorder="1" applyAlignment="1" applyProtection="1">
      <alignment horizontal="center" vertical="center"/>
      <protection hidden="1"/>
    </xf>
    <xf numFmtId="0" fontId="46" fillId="8" borderId="14" xfId="0" applyFont="1" applyFill="1" applyBorder="1" applyAlignment="1" applyProtection="1">
      <alignment horizontal="center" vertical="center"/>
      <protection hidden="1"/>
    </xf>
    <xf numFmtId="0" fontId="47" fillId="0" borderId="10" xfId="0" applyFont="1" applyBorder="1" applyAlignment="1" applyProtection="1">
      <alignment horizontal="center" vertical="center"/>
      <protection hidden="1"/>
    </xf>
    <xf numFmtId="0" fontId="48" fillId="0" borderId="10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57150</xdr:rowOff>
    </xdr:from>
    <xdr:to>
      <xdr:col>13</xdr:col>
      <xdr:colOff>457200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056" r="5123"/>
        <a:stretch>
          <a:fillRect/>
        </a:stretch>
      </xdr:blipFill>
      <xdr:spPr>
        <a:xfrm>
          <a:off x="8010525" y="57150"/>
          <a:ext cx="1981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10</xdr:row>
      <xdr:rowOff>66675</xdr:rowOff>
    </xdr:from>
    <xdr:to>
      <xdr:col>13</xdr:col>
      <xdr:colOff>504825</xdr:colOff>
      <xdr:row>18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2781300"/>
          <a:ext cx="20574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admand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RowColHeaders="0" tabSelected="1" zoomScale="90" zoomScaleNormal="90" zoomScaleSheetLayoutView="110" zoomScalePageLayoutView="0" workbookViewId="0" topLeftCell="A1">
      <selection activeCell="B4" sqref="B4"/>
    </sheetView>
  </sheetViews>
  <sheetFormatPr defaultColWidth="9.140625" defaultRowHeight="15"/>
  <cols>
    <col min="1" max="1" width="22.28125" style="9" bestFit="1" customWidth="1"/>
    <col min="2" max="2" width="9.8515625" style="9" customWidth="1"/>
    <col min="3" max="3" width="7.57421875" style="1" customWidth="1"/>
    <col min="4" max="4" width="13.140625" style="1" bestFit="1" customWidth="1"/>
    <col min="5" max="5" width="19.140625" style="1" customWidth="1"/>
    <col min="6" max="6" width="7.7109375" style="1" bestFit="1" customWidth="1"/>
    <col min="7" max="7" width="13.8515625" style="1" bestFit="1" customWidth="1"/>
    <col min="8" max="8" width="5.140625" style="1" customWidth="1"/>
    <col min="9" max="9" width="5.28125" style="1" customWidth="1"/>
    <col min="10" max="10" width="11.57421875" style="1" bestFit="1" customWidth="1"/>
    <col min="11" max="14" width="9.140625" style="1" customWidth="1"/>
    <col min="15" max="15" width="5.57421875" style="1" customWidth="1"/>
    <col min="16" max="16384" width="9.140625" style="1" customWidth="1"/>
  </cols>
  <sheetData>
    <row r="1" spans="1:10" ht="46.5">
      <c r="A1" s="19" t="s">
        <v>28</v>
      </c>
      <c r="B1" s="19"/>
      <c r="C1" s="19"/>
      <c r="D1" s="19"/>
      <c r="E1" s="19"/>
      <c r="F1" s="20" t="s">
        <v>29</v>
      </c>
      <c r="G1" s="20"/>
      <c r="H1" s="20"/>
      <c r="I1" s="20"/>
      <c r="J1" s="20"/>
    </row>
    <row r="2" spans="1:6" ht="18.75">
      <c r="A2" s="11" t="s">
        <v>24</v>
      </c>
      <c r="B2" s="11"/>
      <c r="C2" s="11"/>
      <c r="D2" s="11"/>
      <c r="E2" s="11"/>
      <c r="F2" s="11"/>
    </row>
    <row r="3" spans="1:6" ht="18.75">
      <c r="A3" s="2" t="s">
        <v>0</v>
      </c>
      <c r="B3" s="10">
        <v>450</v>
      </c>
      <c r="C3" s="3" t="s">
        <v>6</v>
      </c>
      <c r="D3" s="2" t="s">
        <v>3</v>
      </c>
      <c r="E3" s="4">
        <f>((B9-2)*2+(B10-2)*2)*PI()/4*(B6)^2+4*PI()/4*(B7)^2</f>
        <v>5026.548245743669</v>
      </c>
      <c r="F3" s="3" t="s">
        <v>7</v>
      </c>
    </row>
    <row r="4" spans="1:6" ht="18.75">
      <c r="A4" s="2" t="s">
        <v>15</v>
      </c>
      <c r="B4" s="10">
        <v>450</v>
      </c>
      <c r="C4" s="3" t="s">
        <v>6</v>
      </c>
      <c r="D4" s="2" t="s">
        <v>5</v>
      </c>
      <c r="E4" s="5">
        <f>B3*B4</f>
        <v>202500</v>
      </c>
      <c r="F4" s="3" t="s">
        <v>7</v>
      </c>
    </row>
    <row r="5" spans="1:6" ht="18.75">
      <c r="A5" s="2" t="s">
        <v>19</v>
      </c>
      <c r="B5" s="10">
        <v>50</v>
      </c>
      <c r="C5" s="3" t="s">
        <v>6</v>
      </c>
      <c r="D5" s="2" t="s">
        <v>8</v>
      </c>
      <c r="E5" s="6">
        <f>E3/E4*100</f>
        <v>2.482246047280824</v>
      </c>
      <c r="F5" s="3" t="s">
        <v>4</v>
      </c>
    </row>
    <row r="6" spans="1:10" ht="18.75">
      <c r="A6" s="2" t="s">
        <v>18</v>
      </c>
      <c r="B6" s="10">
        <v>20</v>
      </c>
      <c r="C6" s="3"/>
      <c r="D6" s="2" t="s">
        <v>9</v>
      </c>
      <c r="E6" s="5">
        <f>(B4-2*B5-2*B8-B7)/(B9-1)</f>
        <v>78.5</v>
      </c>
      <c r="F6" s="3" t="s">
        <v>6</v>
      </c>
      <c r="G6" s="3" t="s">
        <v>13</v>
      </c>
      <c r="H6" s="3">
        <v>200</v>
      </c>
      <c r="I6" s="7" t="s">
        <v>6</v>
      </c>
      <c r="J6" s="8" t="str">
        <f>IF(E6&lt;=H6,"OK","Not good")</f>
        <v>OK</v>
      </c>
    </row>
    <row r="7" spans="1:10" ht="18.75">
      <c r="A7" s="2" t="s">
        <v>16</v>
      </c>
      <c r="B7" s="10">
        <v>20</v>
      </c>
      <c r="C7" s="3"/>
      <c r="D7" s="2" t="s">
        <v>10</v>
      </c>
      <c r="E7" s="5">
        <f>(B3-2*B5-2*B8-B7)/(B10-1)</f>
        <v>78.5</v>
      </c>
      <c r="F7" s="3" t="s">
        <v>6</v>
      </c>
      <c r="G7" s="3" t="s">
        <v>13</v>
      </c>
      <c r="H7" s="3">
        <v>200</v>
      </c>
      <c r="I7" s="7" t="s">
        <v>6</v>
      </c>
      <c r="J7" s="8" t="str">
        <f>IF(E7&lt;=H7,"OK","Not good")</f>
        <v>OK</v>
      </c>
    </row>
    <row r="8" spans="1:10" ht="18.75">
      <c r="A8" s="2" t="s">
        <v>17</v>
      </c>
      <c r="B8" s="10">
        <v>8</v>
      </c>
      <c r="C8" s="3"/>
      <c r="D8" s="2" t="s">
        <v>11</v>
      </c>
      <c r="E8" s="5">
        <f>E6-(B7/2)-(B6/2)</f>
        <v>58.5</v>
      </c>
      <c r="F8" s="3" t="s">
        <v>6</v>
      </c>
      <c r="G8" s="3" t="s">
        <v>14</v>
      </c>
      <c r="H8" s="3">
        <f>MAX(40,1.5*MAX(B6:B7))</f>
        <v>40</v>
      </c>
      <c r="I8" s="7" t="s">
        <v>6</v>
      </c>
      <c r="J8" s="8" t="str">
        <f>IF(E8&gt;=H8,"OK","Not good")</f>
        <v>OK</v>
      </c>
    </row>
    <row r="9" spans="1:10" ht="18">
      <c r="A9" s="2" t="s">
        <v>1</v>
      </c>
      <c r="B9" s="10">
        <v>5</v>
      </c>
      <c r="C9" s="3"/>
      <c r="D9" s="2" t="s">
        <v>12</v>
      </c>
      <c r="E9" s="5">
        <f>E7-(B7/2)-(B6/2)</f>
        <v>58.5</v>
      </c>
      <c r="F9" s="3" t="s">
        <v>6</v>
      </c>
      <c r="G9" s="3" t="s">
        <v>14</v>
      </c>
      <c r="H9" s="3">
        <f>MAX(40,1.5*MAX(B6:B7))</f>
        <v>40</v>
      </c>
      <c r="I9" s="7" t="s">
        <v>6</v>
      </c>
      <c r="J9" s="8" t="str">
        <f>IF(E9&gt;=H9,"OK","Not good")</f>
        <v>OK</v>
      </c>
    </row>
    <row r="10" spans="1:2" ht="18">
      <c r="A10" s="2" t="s">
        <v>2</v>
      </c>
      <c r="B10" s="10">
        <v>5</v>
      </c>
    </row>
    <row r="11" ht="14.25"/>
    <row r="12" ht="35.25" customHeight="1"/>
    <row r="13" spans="1:6" ht="18.75">
      <c r="A13" s="12" t="s">
        <v>25</v>
      </c>
      <c r="B13" s="12"/>
      <c r="C13" s="12"/>
      <c r="D13" s="12"/>
      <c r="E13" s="12"/>
      <c r="F13" s="12"/>
    </row>
    <row r="14" spans="1:6" ht="18.75">
      <c r="A14" s="2" t="s">
        <v>26</v>
      </c>
      <c r="B14" s="10">
        <v>800</v>
      </c>
      <c r="C14" s="3" t="s">
        <v>6</v>
      </c>
      <c r="D14" s="2" t="s">
        <v>3</v>
      </c>
      <c r="E14" s="4">
        <f>B18*PI()/4*(B16)^2</f>
        <v>6911.503837897544</v>
      </c>
      <c r="F14" s="3" t="s">
        <v>7</v>
      </c>
    </row>
    <row r="15" spans="1:6" ht="18.75">
      <c r="A15" s="2" t="s">
        <v>19</v>
      </c>
      <c r="B15" s="10">
        <v>50</v>
      </c>
      <c r="C15" s="3" t="s">
        <v>6</v>
      </c>
      <c r="D15" s="2" t="s">
        <v>5</v>
      </c>
      <c r="E15" s="4">
        <f>PI()/4*B14^2</f>
        <v>502654.8245743669</v>
      </c>
      <c r="F15" s="3" t="s">
        <v>7</v>
      </c>
    </row>
    <row r="16" spans="1:6" ht="18.75">
      <c r="A16" s="2" t="s">
        <v>18</v>
      </c>
      <c r="B16" s="10">
        <v>20</v>
      </c>
      <c r="C16" s="3" t="s">
        <v>6</v>
      </c>
      <c r="D16" s="2" t="s">
        <v>8</v>
      </c>
      <c r="E16" s="6">
        <f>E14/E15*100</f>
        <v>1.3749999999999998</v>
      </c>
      <c r="F16" s="3" t="s">
        <v>4</v>
      </c>
    </row>
    <row r="17" spans="1:10" ht="18.75">
      <c r="A17" s="2" t="s">
        <v>17</v>
      </c>
      <c r="B17" s="10">
        <v>6</v>
      </c>
      <c r="C17" s="3"/>
      <c r="D17" s="2" t="s">
        <v>22</v>
      </c>
      <c r="E17" s="4">
        <f>2*((B14-2*B15-2*B17-B16)/2)*SIN(PI()/B18)</f>
        <v>95.06631196655448</v>
      </c>
      <c r="F17" s="3" t="s">
        <v>6</v>
      </c>
      <c r="G17" s="3" t="s">
        <v>13</v>
      </c>
      <c r="H17" s="3">
        <v>200</v>
      </c>
      <c r="I17" s="7" t="s">
        <v>6</v>
      </c>
      <c r="J17" s="8" t="str">
        <f>IF(E17&lt;=H17,"OK","Not good")</f>
        <v>OK</v>
      </c>
    </row>
    <row r="18" spans="1:10" ht="18.75">
      <c r="A18" s="2" t="s">
        <v>21</v>
      </c>
      <c r="B18" s="10">
        <v>22</v>
      </c>
      <c r="C18" s="3"/>
      <c r="D18" s="2" t="s">
        <v>23</v>
      </c>
      <c r="E18" s="4">
        <f>E17-B16/2</f>
        <v>85.06631196655448</v>
      </c>
      <c r="F18" s="3" t="s">
        <v>6</v>
      </c>
      <c r="G18" s="3" t="s">
        <v>14</v>
      </c>
      <c r="H18" s="3">
        <f>MAX(40,1.5*MAX(B16))</f>
        <v>40</v>
      </c>
      <c r="I18" s="7" t="s">
        <v>6</v>
      </c>
      <c r="J18" s="8" t="str">
        <f>IF(E18&gt;=H18,"OK","Not good")</f>
        <v>OK</v>
      </c>
    </row>
    <row r="19" ht="14.25"/>
    <row r="20" spans="1:5" ht="17.25">
      <c r="A20" s="13" t="s">
        <v>20</v>
      </c>
      <c r="B20" s="14"/>
      <c r="C20" s="14"/>
      <c r="D20" s="14"/>
      <c r="E20" s="15"/>
    </row>
    <row r="22" spans="1:5" ht="22.5">
      <c r="A22" s="16" t="s">
        <v>27</v>
      </c>
      <c r="B22" s="17"/>
      <c r="C22" s="17"/>
      <c r="D22" s="17"/>
      <c r="E22" s="18"/>
    </row>
  </sheetData>
  <sheetProtection password="A4AA" sheet="1" objects="1" scenarios="1" selectLockedCells="1"/>
  <mergeCells count="6">
    <mergeCell ref="A2:F2"/>
    <mergeCell ref="A13:F13"/>
    <mergeCell ref="A20:E20"/>
    <mergeCell ref="A22:E22"/>
    <mergeCell ref="A1:E1"/>
    <mergeCell ref="F1:J1"/>
  </mergeCells>
  <conditionalFormatting sqref="J6 J18">
    <cfRule type="containsText" priority="4" dxfId="0" operator="containsText" text="OK">
      <formula>NOT(ISERROR(SEARCH("OK",J6)))</formula>
    </cfRule>
  </conditionalFormatting>
  <conditionalFormatting sqref="J7:J9">
    <cfRule type="containsText" priority="3" dxfId="0" operator="containsText" text="OK">
      <formula>NOT(ISERROR(SEARCH("OK",J7)))</formula>
    </cfRule>
  </conditionalFormatting>
  <conditionalFormatting sqref="J17">
    <cfRule type="containsText" priority="2" dxfId="0" operator="containsText" text="OK">
      <formula>NOT(ISERROR(SEARCH("OK",J17)))</formula>
    </cfRule>
  </conditionalFormatting>
  <dataValidations count="3">
    <dataValidation type="list" allowBlank="1" showInputMessage="1" showErrorMessage="1" sqref="B6:B7 B16">
      <formula1>"12,14,16,18, 20, 22, 25, 28, 32"</formula1>
    </dataValidation>
    <dataValidation type="list" allowBlank="1" showInputMessage="1" showErrorMessage="1" sqref="B8">
      <formula1>"8, 10, 12"</formula1>
    </dataValidation>
    <dataValidation type="list" allowBlank="1" showInputMessage="1" showErrorMessage="1" sqref="B17">
      <formula1>"6, 8, 10, 12"</formula1>
    </dataValidation>
  </dataValidations>
  <hyperlinks>
    <hyperlink ref="A22" r:id="rId1" display="www.shadmand.org"/>
  </hyperlinks>
  <printOptions/>
  <pageMargins left="0.7" right="0.7" top="0.75" bottom="0.75" header="0.3" footer="0.3"/>
  <pageSetup horizontalDpi="1200" verticalDpi="1200" orientation="portrait" paperSize="9" scale="5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2016-10-27T20:26:21Z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